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Web\Burst\"/>
    </mc:Choice>
  </mc:AlternateContent>
  <bookViews>
    <workbookView xWindow="0" yWindow="0" windowWidth="28800" windowHeight="12210" xr2:uid="{491CE910-E4CA-4D36-8408-A01328E718F2}"/>
  </bookViews>
  <sheets>
    <sheet name="Water Usag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8" i="1"/>
  <c r="F9" i="1"/>
  <c r="F10" i="1"/>
  <c r="F12" i="1"/>
  <c r="F13" i="1"/>
  <c r="F16" i="1"/>
  <c r="F17" i="1"/>
  <c r="F18" i="1"/>
  <c r="F19" i="1"/>
  <c r="F20" i="1"/>
  <c r="F21" i="1"/>
  <c r="F24" i="1"/>
  <c r="F25" i="1"/>
  <c r="F26" i="1"/>
  <c r="F27" i="1"/>
  <c r="F28" i="1"/>
  <c r="F29" i="1"/>
  <c r="F32" i="1"/>
  <c r="F33" i="1"/>
  <c r="F34" i="1"/>
  <c r="F35" i="1"/>
  <c r="F36" i="1"/>
  <c r="F37" i="1"/>
  <c r="F3" i="1"/>
  <c r="E4" i="1"/>
  <c r="E5" i="1"/>
  <c r="E6" i="1"/>
  <c r="E8" i="1"/>
  <c r="E9" i="1"/>
  <c r="E10" i="1"/>
  <c r="E11" i="1"/>
  <c r="F11" i="1" s="1"/>
  <c r="E12" i="1"/>
  <c r="E13" i="1"/>
  <c r="E14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" i="1"/>
  <c r="Q15" i="1"/>
  <c r="Q14" i="1"/>
  <c r="L10" i="1"/>
  <c r="M10" i="1"/>
  <c r="K10" i="1"/>
  <c r="L11" i="1"/>
  <c r="M11" i="1"/>
  <c r="L12" i="1"/>
  <c r="M12" i="1"/>
  <c r="K12" i="1"/>
  <c r="K13" i="1" s="1"/>
  <c r="K11" i="1"/>
  <c r="L9" i="1"/>
  <c r="M9" i="1"/>
  <c r="K9" i="1"/>
  <c r="Q5" i="1"/>
  <c r="Q6" i="1"/>
  <c r="Q7" i="1"/>
  <c r="Q8" i="1"/>
  <c r="Q4" i="1"/>
  <c r="C31" i="1"/>
  <c r="J4" i="1" s="1"/>
  <c r="C23" i="1"/>
  <c r="E23" i="1" s="1"/>
  <c r="F23" i="1" s="1"/>
  <c r="C15" i="1"/>
  <c r="D15" i="1" s="1"/>
  <c r="C7" i="1"/>
  <c r="E7" i="1" s="1"/>
  <c r="F7" i="1" s="1"/>
  <c r="C2" i="1"/>
  <c r="J8" i="1" s="1"/>
  <c r="D4" i="1"/>
  <c r="D5" i="1"/>
  <c r="D6" i="1"/>
  <c r="D8" i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" i="1"/>
  <c r="E31" i="1" l="1"/>
  <c r="F31" i="1" s="1"/>
  <c r="E15" i="1"/>
  <c r="F15" i="1" s="1"/>
  <c r="Q9" i="1"/>
  <c r="M13" i="1"/>
  <c r="L13" i="1"/>
  <c r="Q13" i="1" s="1"/>
  <c r="Q10" i="1"/>
  <c r="J6" i="1"/>
  <c r="D31" i="1"/>
  <c r="J5" i="1"/>
  <c r="J7" i="1"/>
  <c r="D23" i="1"/>
  <c r="D7" i="1"/>
</calcChain>
</file>

<file path=xl/sharedStrings.xml><?xml version="1.0" encoding="utf-8"?>
<sst xmlns="http://schemas.openxmlformats.org/spreadsheetml/2006/main" count="68" uniqueCount="64">
  <si>
    <t>Reading</t>
  </si>
  <si>
    <t>Date</t>
  </si>
  <si>
    <t>Usage</t>
  </si>
  <si>
    <t/>
  </si>
  <si>
    <t>Jun-Jul</t>
  </si>
  <si>
    <t>Aug-Sep</t>
  </si>
  <si>
    <t>Oct-Nov</t>
  </si>
  <si>
    <t>Dec-Jan</t>
  </si>
  <si>
    <t>Feb-Mar</t>
  </si>
  <si>
    <t>Apr-May</t>
  </si>
  <si>
    <t>Total</t>
  </si>
  <si>
    <t>Leak Amt</t>
  </si>
  <si>
    <t>Period &gt;</t>
  </si>
  <si>
    <t>Year V</t>
  </si>
  <si>
    <t>2013 / 2014</t>
  </si>
  <si>
    <t>2013 / 2015</t>
  </si>
  <si>
    <t>First 33 kL</t>
  </si>
  <si>
    <t>Next ~300kL</t>
  </si>
  <si>
    <t>Water Cost</t>
  </si>
  <si>
    <t>1st 33kL on Actual</t>
  </si>
  <si>
    <t>Remaining Actual</t>
  </si>
  <si>
    <t>Total Actual</t>
  </si>
  <si>
    <t>Overpayment due to leak</t>
  </si>
  <si>
    <t>50% Leak Allowance</t>
  </si>
  <si>
    <t>Reading #3  Water use at 04/12/2017  67kl</t>
  </si>
  <si>
    <t>Reading #2  Water use at 09/10/2017  72kl</t>
  </si>
  <si>
    <t>Reading #1  Water use at 09/08/2017  45kl</t>
  </si>
  <si>
    <t>Reading #6  Water use at 08/06/2017  23kl</t>
  </si>
  <si>
    <t>Reading #5  Water use at 04/04/2017  15kl</t>
  </si>
  <si>
    <t>Reading #4  Water use at 07/02/2017  21kl</t>
  </si>
  <si>
    <t>Reading #2  Water use at 10/10/2016  10kl</t>
  </si>
  <si>
    <t>Reading #1  Water use at 09/08/2016  10kl</t>
  </si>
  <si>
    <t>Reading #6  Water use at 09/06/2016  18kl</t>
  </si>
  <si>
    <t>Reading #5  Water use at 07/04/2016  28kl</t>
  </si>
  <si>
    <t>Reading #4  Water use at 09/02/2016  23kl</t>
  </si>
  <si>
    <t>Reading #3  Water use at 04/12/2015  11kl</t>
  </si>
  <si>
    <t>Reading #2  Water use at 09/10/2015  11kl</t>
  </si>
  <si>
    <t>Reading #1  Water use at 07/08/2015  18kl</t>
  </si>
  <si>
    <t>Reading #6  Water use at 08/06/2015  26kl</t>
  </si>
  <si>
    <t>Reading #5  Water use at 08/04/2015  36kl</t>
  </si>
  <si>
    <t>Reading #4  Water use at 09/02/2015  71kl</t>
  </si>
  <si>
    <t>Reading #3  Water use at 04/12/2014  12kl</t>
  </si>
  <si>
    <t>Reading #2  Water use at 06/10/2014  12kl</t>
  </si>
  <si>
    <t>Reading #1  Water use at 06/08/2014  18kl</t>
  </si>
  <si>
    <t>Reading #6  Water use at 04/06/2014  20kl</t>
  </si>
  <si>
    <t>Reading #5  Water use at 11/04/2014  23kl</t>
  </si>
  <si>
    <t>Reading #4  Water use at 11/02/2014  51kl</t>
  </si>
  <si>
    <t>Reading #3  Water use at 09/12/2013  17kl</t>
  </si>
  <si>
    <t>Reading #1  Water use at 16/08/2013  11kl</t>
  </si>
  <si>
    <t>1st 33kL Prev Period</t>
  </si>
  <si>
    <t>Data from Web Site</t>
  </si>
  <si>
    <t>Period / Total</t>
  </si>
  <si>
    <t>Water use reading year 2017/18  Total water use 184kl</t>
  </si>
  <si>
    <t>Water use reading year 2016/17  Total water use 88kl</t>
  </si>
  <si>
    <t>Water use reading year 2015/16  Total water use 109kl</t>
  </si>
  <si>
    <t>Water use reading year 2014/15  Total water use 175kl</t>
  </si>
  <si>
    <t>Water use reading year 2013/14  Total water use 131kl</t>
  </si>
  <si>
    <t>Reading #2  Water use at 16/10/2013  09kl</t>
  </si>
  <si>
    <t>Reading #3  Water use at 02/12/2016  09kl</t>
  </si>
  <si>
    <t>Notes</t>
  </si>
  <si>
    <t xml:space="preserve"> Pool in Used - Discontinued (completely) after 2014</t>
  </si>
  <si>
    <r>
      <t xml:space="preserve"> Seems Leak Began in Jun/Jul 2017
 With each bill being "too high" I investigated, found a problem 
   and  believed the problem had been fixed.
 </t>
    </r>
    <r>
      <rPr>
        <b/>
        <sz val="11"/>
        <color theme="1"/>
        <rFont val="Calibri"/>
        <family val="2"/>
        <scheme val="minor"/>
      </rPr>
      <t>Aug-Sep</t>
    </r>
    <r>
      <rPr>
        <sz val="11"/>
        <color theme="1"/>
        <rFont val="Calibri"/>
        <family val="2"/>
        <scheme val="minor"/>
      </rPr>
      <t xml:space="preserve"> : Leaking Garden Tap (Rear of the property)
 </t>
    </r>
    <r>
      <rPr>
        <b/>
        <sz val="11"/>
        <color theme="1"/>
        <rFont val="Calibri"/>
        <family val="2"/>
        <scheme val="minor"/>
      </rPr>
      <t>Oct-Nov</t>
    </r>
    <r>
      <rPr>
        <sz val="11"/>
        <color theme="1"/>
        <rFont val="Calibri"/>
        <family val="2"/>
        <scheme val="minor"/>
      </rPr>
      <t xml:space="preserve"> : Leak to Water Filter at back of Kitchen Cupboard (destroyed)
</t>
    </r>
    <r>
      <rPr>
        <b/>
        <sz val="11"/>
        <color theme="1"/>
        <rFont val="Calibri"/>
        <family val="2"/>
        <scheme val="minor"/>
      </rPr>
      <t xml:space="preserve"> Dec-Jan</t>
    </r>
    <r>
      <rPr>
        <sz val="11"/>
        <color theme="1"/>
        <rFont val="Calibri"/>
        <family val="2"/>
        <scheme val="minor"/>
      </rPr>
      <t xml:space="preserve"> : Toilet Leaking</t>
    </r>
  </si>
  <si>
    <t>Notes on Historical Water Usage</t>
  </si>
  <si>
    <t xml:space="preserve"> Higher water usage : On Fruit Tree(s) / Evaporative Airconditioning.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</si>
</sst>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8" formatCode="&quot;$&quot;#,##0.000;[Red]\-&quot;$&quot;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Verdana"/>
      <family val="2"/>
    </font>
    <font>
      <sz val="11"/>
      <color rgb="FF1A1A1A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9" borderId="0" xfId="0" applyFill="1"/>
    <xf numFmtId="0" fontId="0" fillId="8" borderId="0" xfId="0" applyFill="1"/>
    <xf numFmtId="0" fontId="8" fillId="8" borderId="0" xfId="0" applyFont="1" applyFill="1"/>
    <xf numFmtId="0" fontId="0" fillId="10" borderId="0" xfId="0" applyFill="1"/>
    <xf numFmtId="0" fontId="0" fillId="10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0" fillId="4" borderId="0" xfId="0" applyFont="1" applyFill="1" applyAlignment="1">
      <alignment horizontal="left" vertical="top" wrapText="1"/>
    </xf>
    <xf numFmtId="8" fontId="0" fillId="0" borderId="0" xfId="0" applyNumberFormat="1"/>
    <xf numFmtId="168" fontId="0" fillId="0" borderId="0" xfId="0" applyNumberFormat="1"/>
    <xf numFmtId="8" fontId="1" fillId="0" borderId="0" xfId="0" applyNumberFormat="1" applyFont="1"/>
    <xf numFmtId="0" fontId="0" fillId="11" borderId="0" xfId="0" applyFill="1"/>
    <xf numFmtId="168" fontId="0" fillId="11" borderId="0" xfId="0" applyNumberFormat="1" applyFill="1"/>
    <xf numFmtId="8" fontId="1" fillId="11" borderId="0" xfId="0" applyNumberFormat="1" applyFont="1" applyFill="1"/>
    <xf numFmtId="0" fontId="0" fillId="11" borderId="0" xfId="0" applyFill="1" applyAlignment="1">
      <alignment horizontal="center"/>
    </xf>
    <xf numFmtId="0" fontId="1" fillId="11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12" borderId="0" xfId="0" applyFill="1"/>
    <xf numFmtId="8" fontId="8" fillId="12" borderId="0" xfId="0" applyNumberFormat="1" applyFont="1" applyFill="1"/>
    <xf numFmtId="0" fontId="8" fillId="12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6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ywater.com.au/css-web-external/ui/waterUse" TargetMode="External"/><Relationship Id="rId18" Type="http://schemas.openxmlformats.org/officeDocument/2006/relationships/hyperlink" Target="https://mywater.com.au/css-web-external/ui/waterUse" TargetMode="External"/><Relationship Id="rId26" Type="http://schemas.openxmlformats.org/officeDocument/2006/relationships/hyperlink" Target="https://mywater.com.au/css-web-external/ui/waterUse" TargetMode="External"/><Relationship Id="rId3" Type="http://schemas.openxmlformats.org/officeDocument/2006/relationships/hyperlink" Target="https://mywater.com.au/css-web-external/ui/waterUse" TargetMode="External"/><Relationship Id="rId21" Type="http://schemas.openxmlformats.org/officeDocument/2006/relationships/hyperlink" Target="https://mywater.com.au/css-web-external/ui/waterUse" TargetMode="External"/><Relationship Id="rId7" Type="http://schemas.openxmlformats.org/officeDocument/2006/relationships/hyperlink" Target="https://mywater.com.au/css-web-external/ui/waterUse" TargetMode="External"/><Relationship Id="rId12" Type="http://schemas.openxmlformats.org/officeDocument/2006/relationships/hyperlink" Target="https://mywater.com.au/css-web-external/ui/waterUse" TargetMode="External"/><Relationship Id="rId17" Type="http://schemas.openxmlformats.org/officeDocument/2006/relationships/hyperlink" Target="https://mywater.com.au/css-web-external/ui/waterUse" TargetMode="External"/><Relationship Id="rId25" Type="http://schemas.openxmlformats.org/officeDocument/2006/relationships/hyperlink" Target="https://mywater.com.au/css-web-external/ui/waterUse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mywater.com.au/css-web-external/ui/waterUse" TargetMode="External"/><Relationship Id="rId16" Type="http://schemas.openxmlformats.org/officeDocument/2006/relationships/hyperlink" Target="https://mywater.com.au/css-web-external/ui/waterUse" TargetMode="External"/><Relationship Id="rId20" Type="http://schemas.openxmlformats.org/officeDocument/2006/relationships/hyperlink" Target="https://mywater.com.au/css-web-external/ui/waterUse" TargetMode="External"/><Relationship Id="rId29" Type="http://schemas.openxmlformats.org/officeDocument/2006/relationships/hyperlink" Target="https://mywater.com.au/css-web-external/ui/waterUse" TargetMode="External"/><Relationship Id="rId1" Type="http://schemas.openxmlformats.org/officeDocument/2006/relationships/hyperlink" Target="https://mywater.com.au/css-web-external/ui/waterUse" TargetMode="External"/><Relationship Id="rId6" Type="http://schemas.openxmlformats.org/officeDocument/2006/relationships/hyperlink" Target="https://mywater.com.au/css-web-external/ui/waterUse" TargetMode="External"/><Relationship Id="rId11" Type="http://schemas.openxmlformats.org/officeDocument/2006/relationships/hyperlink" Target="https://mywater.com.au/css-web-external/ui/waterUse" TargetMode="External"/><Relationship Id="rId24" Type="http://schemas.openxmlformats.org/officeDocument/2006/relationships/hyperlink" Target="https://mywater.com.au/css-web-external/ui/waterUse" TargetMode="External"/><Relationship Id="rId32" Type="http://schemas.openxmlformats.org/officeDocument/2006/relationships/hyperlink" Target="https://mywater.com.au/css-web-external/ui/waterUse" TargetMode="External"/><Relationship Id="rId5" Type="http://schemas.openxmlformats.org/officeDocument/2006/relationships/hyperlink" Target="https://mywater.com.au/css-web-external/ui/waterUse" TargetMode="External"/><Relationship Id="rId15" Type="http://schemas.openxmlformats.org/officeDocument/2006/relationships/hyperlink" Target="https://mywater.com.au/css-web-external/ui/waterUse" TargetMode="External"/><Relationship Id="rId23" Type="http://schemas.openxmlformats.org/officeDocument/2006/relationships/hyperlink" Target="https://mywater.com.au/css-web-external/ui/waterUse" TargetMode="External"/><Relationship Id="rId28" Type="http://schemas.openxmlformats.org/officeDocument/2006/relationships/hyperlink" Target="https://mywater.com.au/css-web-external/ui/waterUse" TargetMode="External"/><Relationship Id="rId10" Type="http://schemas.openxmlformats.org/officeDocument/2006/relationships/hyperlink" Target="https://mywater.com.au/css-web-external/ui/waterUse" TargetMode="External"/><Relationship Id="rId19" Type="http://schemas.openxmlformats.org/officeDocument/2006/relationships/hyperlink" Target="https://mywater.com.au/css-web-external/ui/waterUse" TargetMode="External"/><Relationship Id="rId31" Type="http://schemas.openxmlformats.org/officeDocument/2006/relationships/hyperlink" Target="https://mywater.com.au/css-web-external/ui/waterUse" TargetMode="External"/><Relationship Id="rId4" Type="http://schemas.openxmlformats.org/officeDocument/2006/relationships/hyperlink" Target="https://mywater.com.au/css-web-external/ui/waterUse" TargetMode="External"/><Relationship Id="rId9" Type="http://schemas.openxmlformats.org/officeDocument/2006/relationships/hyperlink" Target="https://mywater.com.au/css-web-external/ui/waterUse" TargetMode="External"/><Relationship Id="rId14" Type="http://schemas.openxmlformats.org/officeDocument/2006/relationships/hyperlink" Target="https://mywater.com.au/css-web-external/ui/waterUse" TargetMode="External"/><Relationship Id="rId22" Type="http://schemas.openxmlformats.org/officeDocument/2006/relationships/hyperlink" Target="https://mywater.com.au/css-web-external/ui/waterUse" TargetMode="External"/><Relationship Id="rId27" Type="http://schemas.openxmlformats.org/officeDocument/2006/relationships/hyperlink" Target="https://mywater.com.au/css-web-external/ui/waterUse" TargetMode="External"/><Relationship Id="rId30" Type="http://schemas.openxmlformats.org/officeDocument/2006/relationships/hyperlink" Target="https://mywater.com.au/css-web-external/ui/waterUse" TargetMode="External"/><Relationship Id="rId8" Type="http://schemas.openxmlformats.org/officeDocument/2006/relationships/hyperlink" Target="https://mywater.com.au/css-web-external/ui/waterU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E35CA-845D-44A9-94F7-0CD8AA6FF60F}">
  <sheetPr>
    <pageSetUpPr fitToPage="1"/>
  </sheetPr>
  <dimension ref="A1:Q38"/>
  <sheetViews>
    <sheetView tabSelected="1" topLeftCell="C1" workbookViewId="0">
      <selection activeCell="K20" sqref="I2:Q25"/>
    </sheetView>
  </sheetViews>
  <sheetFormatPr defaultRowHeight="15" x14ac:dyDescent="0.25"/>
  <cols>
    <col min="1" max="1" width="12.140625" customWidth="1"/>
    <col min="2" max="2" width="63" customWidth="1"/>
    <col min="3" max="3" width="50.42578125" customWidth="1"/>
    <col min="4" max="4" width="9.140625" style="6"/>
    <col min="5" max="5" width="10.85546875" style="6" customWidth="1"/>
    <col min="6" max="6" width="8.5703125" bestFit="1" customWidth="1"/>
    <col min="7" max="7" width="6.28515625" customWidth="1"/>
    <col min="9" max="9" width="19.28515625" customWidth="1"/>
    <col min="10" max="10" width="11.5703125" customWidth="1"/>
    <col min="11" max="17" width="10.5703125" customWidth="1"/>
  </cols>
  <sheetData>
    <row r="1" spans="1:17" x14ac:dyDescent="0.25">
      <c r="B1" s="33" t="s">
        <v>51</v>
      </c>
      <c r="C1" s="33" t="s">
        <v>50</v>
      </c>
      <c r="D1" s="19" t="s">
        <v>0</v>
      </c>
      <c r="E1" s="19" t="s">
        <v>1</v>
      </c>
      <c r="F1" s="34" t="s">
        <v>2</v>
      </c>
      <c r="G1" s="34" t="s">
        <v>2</v>
      </c>
      <c r="J1" s="6"/>
      <c r="K1" s="6"/>
      <c r="L1" s="6"/>
      <c r="M1" s="6"/>
      <c r="N1" s="6"/>
      <c r="O1" s="6"/>
      <c r="P1" s="6"/>
      <c r="Q1" s="6"/>
    </row>
    <row r="2" spans="1:17" ht="18.75" x14ac:dyDescent="0.3">
      <c r="A2" s="2"/>
      <c r="B2" s="1" t="s">
        <v>52</v>
      </c>
      <c r="C2" s="1" t="str">
        <f>MID(B2,24,7)</f>
        <v>2017/18</v>
      </c>
      <c r="I2" s="16" t="s">
        <v>59</v>
      </c>
      <c r="J2" s="38" t="s">
        <v>12</v>
      </c>
      <c r="K2" s="38" t="s">
        <v>5</v>
      </c>
      <c r="L2" s="38" t="s">
        <v>6</v>
      </c>
      <c r="M2" s="38" t="s">
        <v>7</v>
      </c>
      <c r="N2" s="38" t="s">
        <v>8</v>
      </c>
      <c r="O2" s="38" t="s">
        <v>9</v>
      </c>
      <c r="P2" s="38" t="s">
        <v>4</v>
      </c>
      <c r="Q2" s="38" t="s">
        <v>10</v>
      </c>
    </row>
    <row r="3" spans="1:17" x14ac:dyDescent="0.25">
      <c r="A3" s="1"/>
      <c r="B3" s="2"/>
      <c r="C3" s="1" t="s">
        <v>24</v>
      </c>
      <c r="D3" s="6" t="str">
        <f>MID(C3,10,1)</f>
        <v>3</v>
      </c>
      <c r="E3" s="6" t="str">
        <f>MID(C3,26,10)</f>
        <v>04/12/2017</v>
      </c>
      <c r="F3">
        <f>IF(E3="","",VALUE(LEFT(MID(C3,38,99),LEN(MID(C3,38,99))-2)))</f>
        <v>67</v>
      </c>
      <c r="G3">
        <v>67</v>
      </c>
      <c r="J3" s="10" t="s">
        <v>13</v>
      </c>
      <c r="K3" s="10">
        <v>1</v>
      </c>
      <c r="L3" s="10">
        <v>2</v>
      </c>
      <c r="M3" s="10">
        <v>3</v>
      </c>
      <c r="N3" s="10">
        <v>4</v>
      </c>
      <c r="O3" s="10">
        <v>5</v>
      </c>
      <c r="P3" s="10">
        <v>6</v>
      </c>
      <c r="Q3" s="11"/>
    </row>
    <row r="4" spans="1:17" x14ac:dyDescent="0.25">
      <c r="A4" s="1"/>
      <c r="B4" s="2"/>
      <c r="C4" s="1" t="s">
        <v>25</v>
      </c>
      <c r="D4" s="6" t="str">
        <f t="shared" ref="D4:D37" si="0">MID(C4,10,1)</f>
        <v>2</v>
      </c>
      <c r="E4" s="6" t="str">
        <f t="shared" ref="E4:E37" si="1">MID(C4,26,10)</f>
        <v>09/10/2017</v>
      </c>
      <c r="F4">
        <f t="shared" ref="F4:F38" si="2">IF(E4="","",VALUE(LEFT(MID(C4,38,99),LEN(MID(C4,38,99))-2)))</f>
        <v>72</v>
      </c>
      <c r="G4">
        <v>72</v>
      </c>
      <c r="J4" s="11" t="str">
        <f>C31</f>
        <v>2013/14</v>
      </c>
      <c r="K4" s="6">
        <v>11</v>
      </c>
      <c r="L4" s="6">
        <v>9</v>
      </c>
      <c r="M4" s="6">
        <v>17</v>
      </c>
      <c r="N4" s="8">
        <v>51</v>
      </c>
      <c r="O4" s="18">
        <v>23</v>
      </c>
      <c r="P4" s="6">
        <v>20</v>
      </c>
      <c r="Q4" s="7">
        <f>SUM(K4:P4)</f>
        <v>131</v>
      </c>
    </row>
    <row r="5" spans="1:17" x14ac:dyDescent="0.25">
      <c r="A5" s="1"/>
      <c r="B5" s="2"/>
      <c r="C5" s="1" t="s">
        <v>26</v>
      </c>
      <c r="D5" s="6" t="str">
        <f t="shared" si="0"/>
        <v>1</v>
      </c>
      <c r="E5" s="6" t="str">
        <f t="shared" si="1"/>
        <v>09/08/2017</v>
      </c>
      <c r="F5">
        <f t="shared" si="2"/>
        <v>45</v>
      </c>
      <c r="G5">
        <v>45</v>
      </c>
      <c r="J5" s="11" t="str">
        <f>C23</f>
        <v>2014/15</v>
      </c>
      <c r="K5" s="6">
        <v>18</v>
      </c>
      <c r="L5" s="6">
        <v>12</v>
      </c>
      <c r="M5" s="6">
        <v>12</v>
      </c>
      <c r="N5" s="8">
        <v>71</v>
      </c>
      <c r="O5" s="18">
        <v>36</v>
      </c>
      <c r="P5" s="6">
        <v>26</v>
      </c>
      <c r="Q5" s="7">
        <f t="shared" ref="Q5:Q9" si="3">SUM(K5:P5)</f>
        <v>175</v>
      </c>
    </row>
    <row r="6" spans="1:17" x14ac:dyDescent="0.25">
      <c r="A6" s="3"/>
      <c r="D6" s="6" t="str">
        <f t="shared" si="0"/>
        <v/>
      </c>
      <c r="E6" s="6" t="str">
        <f t="shared" si="1"/>
        <v/>
      </c>
      <c r="F6" s="4">
        <v>184</v>
      </c>
      <c r="G6" s="4">
        <v>184</v>
      </c>
      <c r="J6" s="11" t="str">
        <f>C15</f>
        <v>2015/16</v>
      </c>
      <c r="K6" s="6">
        <v>18</v>
      </c>
      <c r="L6" s="6">
        <v>11</v>
      </c>
      <c r="M6" s="6">
        <v>11</v>
      </c>
      <c r="N6" s="18">
        <v>23</v>
      </c>
      <c r="O6" s="18">
        <v>28</v>
      </c>
      <c r="P6" s="6">
        <v>18</v>
      </c>
      <c r="Q6" s="7">
        <f t="shared" si="3"/>
        <v>109</v>
      </c>
    </row>
    <row r="7" spans="1:17" x14ac:dyDescent="0.25">
      <c r="A7" s="2"/>
      <c r="B7" s="1" t="s">
        <v>53</v>
      </c>
      <c r="C7" s="1" t="str">
        <f>MID(B7,24,7)</f>
        <v>2016/17</v>
      </c>
      <c r="D7" s="6" t="str">
        <f t="shared" si="0"/>
        <v/>
      </c>
      <c r="E7" s="6" t="str">
        <f t="shared" si="1"/>
        <v/>
      </c>
      <c r="F7" t="str">
        <f t="shared" si="2"/>
        <v/>
      </c>
      <c r="G7" t="s">
        <v>3</v>
      </c>
      <c r="J7" s="11" t="str">
        <f>C7</f>
        <v>2016/17</v>
      </c>
      <c r="K7" s="30">
        <v>10</v>
      </c>
      <c r="L7" s="30">
        <v>10</v>
      </c>
      <c r="M7" s="30">
        <v>9</v>
      </c>
      <c r="N7" s="18">
        <v>21</v>
      </c>
      <c r="O7" s="18">
        <v>15</v>
      </c>
      <c r="P7" s="6">
        <v>23</v>
      </c>
      <c r="Q7" s="7">
        <f t="shared" si="3"/>
        <v>88</v>
      </c>
    </row>
    <row r="8" spans="1:17" x14ac:dyDescent="0.25">
      <c r="A8" s="1"/>
      <c r="B8" s="2"/>
      <c r="C8" s="1" t="s">
        <v>27</v>
      </c>
      <c r="D8" s="6" t="str">
        <f t="shared" si="0"/>
        <v>6</v>
      </c>
      <c r="E8" s="6" t="str">
        <f t="shared" si="1"/>
        <v>08/06/2017</v>
      </c>
      <c r="F8">
        <f t="shared" si="2"/>
        <v>23</v>
      </c>
      <c r="G8">
        <v>23</v>
      </c>
      <c r="J8" s="9" t="str">
        <f>C2</f>
        <v>2017/18</v>
      </c>
      <c r="K8" s="12">
        <v>45</v>
      </c>
      <c r="L8" s="12">
        <v>72</v>
      </c>
      <c r="M8" s="12">
        <v>67</v>
      </c>
      <c r="N8" s="6"/>
      <c r="O8" s="6"/>
      <c r="P8" s="6"/>
      <c r="Q8" s="7">
        <f t="shared" si="3"/>
        <v>184</v>
      </c>
    </row>
    <row r="9" spans="1:17" ht="18.75" x14ac:dyDescent="0.3">
      <c r="A9" s="1"/>
      <c r="B9" s="2"/>
      <c r="C9" s="1" t="s">
        <v>28</v>
      </c>
      <c r="D9" s="6" t="str">
        <f t="shared" si="0"/>
        <v>5</v>
      </c>
      <c r="E9" s="6" t="str">
        <f t="shared" si="1"/>
        <v>04/04/2017</v>
      </c>
      <c r="F9">
        <f t="shared" si="2"/>
        <v>15</v>
      </c>
      <c r="G9">
        <v>15</v>
      </c>
      <c r="J9" s="39" t="s">
        <v>11</v>
      </c>
      <c r="K9" s="13">
        <f>K8-K7</f>
        <v>35</v>
      </c>
      <c r="L9" s="13">
        <f t="shared" ref="L9:M9" si="4">L8-L7</f>
        <v>62</v>
      </c>
      <c r="M9" s="13">
        <f t="shared" si="4"/>
        <v>58</v>
      </c>
      <c r="Q9" s="13">
        <f t="shared" si="3"/>
        <v>155</v>
      </c>
    </row>
    <row r="10" spans="1:17" x14ac:dyDescent="0.25">
      <c r="A10" s="1"/>
      <c r="B10" s="2"/>
      <c r="C10" s="1" t="s">
        <v>29</v>
      </c>
      <c r="D10" s="6" t="str">
        <f t="shared" si="0"/>
        <v>4</v>
      </c>
      <c r="E10" s="6" t="str">
        <f t="shared" si="1"/>
        <v>07/02/2017</v>
      </c>
      <c r="F10">
        <f t="shared" si="2"/>
        <v>21</v>
      </c>
      <c r="G10">
        <v>21</v>
      </c>
      <c r="I10" s="31" t="s">
        <v>49</v>
      </c>
      <c r="J10" s="28">
        <v>1.681</v>
      </c>
      <c r="K10" s="27">
        <f>K7*$J10</f>
        <v>16.810000000000002</v>
      </c>
      <c r="L10" s="27">
        <f t="shared" ref="L10:M10" si="5">L7*$J10</f>
        <v>16.810000000000002</v>
      </c>
      <c r="M10" s="27">
        <f t="shared" si="5"/>
        <v>15.129000000000001</v>
      </c>
      <c r="N10" s="27"/>
      <c r="O10" s="27"/>
      <c r="P10" s="27"/>
      <c r="Q10" s="29">
        <f>SUM(K10:P10)</f>
        <v>48.749000000000009</v>
      </c>
    </row>
    <row r="11" spans="1:17" x14ac:dyDescent="0.25">
      <c r="A11" s="1"/>
      <c r="B11" s="2"/>
      <c r="C11" s="1" t="s">
        <v>58</v>
      </c>
      <c r="D11" s="6" t="str">
        <f t="shared" si="0"/>
        <v>3</v>
      </c>
      <c r="E11" s="6" t="str">
        <f t="shared" si="1"/>
        <v>02/12/2016</v>
      </c>
      <c r="F11">
        <f t="shared" si="2"/>
        <v>9</v>
      </c>
      <c r="G11">
        <v>9</v>
      </c>
      <c r="I11" s="5" t="s">
        <v>19</v>
      </c>
      <c r="J11" s="25">
        <v>1.681</v>
      </c>
      <c r="K11" s="24">
        <f>33*$J11</f>
        <v>55.472999999999999</v>
      </c>
      <c r="L11" s="24">
        <f>33*$J11</f>
        <v>55.472999999999999</v>
      </c>
      <c r="M11" s="24">
        <f>33*$J11</f>
        <v>55.472999999999999</v>
      </c>
    </row>
    <row r="12" spans="1:17" x14ac:dyDescent="0.25">
      <c r="A12" s="1"/>
      <c r="B12" s="2"/>
      <c r="C12" s="1" t="s">
        <v>30</v>
      </c>
      <c r="D12" s="6" t="str">
        <f t="shared" si="0"/>
        <v>2</v>
      </c>
      <c r="E12" s="6" t="str">
        <f t="shared" si="1"/>
        <v>10/10/2016</v>
      </c>
      <c r="F12">
        <f t="shared" si="2"/>
        <v>10</v>
      </c>
      <c r="G12">
        <v>10</v>
      </c>
      <c r="I12" s="5" t="s">
        <v>20</v>
      </c>
      <c r="J12" s="25">
        <v>2.2410000000000001</v>
      </c>
      <c r="K12" s="24">
        <f>(K8-33)*$J12</f>
        <v>26.892000000000003</v>
      </c>
      <c r="L12" s="24">
        <f>(L8-33)*$J12</f>
        <v>87.399000000000001</v>
      </c>
      <c r="M12" s="24">
        <f>(M8-33)*$J12</f>
        <v>76.194000000000003</v>
      </c>
    </row>
    <row r="13" spans="1:17" x14ac:dyDescent="0.25">
      <c r="A13" s="1"/>
      <c r="B13" s="2"/>
      <c r="C13" s="1" t="s">
        <v>31</v>
      </c>
      <c r="D13" s="6" t="str">
        <f t="shared" si="0"/>
        <v>1</v>
      </c>
      <c r="E13" s="6" t="str">
        <f t="shared" si="1"/>
        <v>09/08/2016</v>
      </c>
      <c r="F13">
        <f t="shared" si="2"/>
        <v>10</v>
      </c>
      <c r="G13">
        <v>10</v>
      </c>
      <c r="I13" s="5" t="s">
        <v>21</v>
      </c>
      <c r="J13" s="5" t="s">
        <v>18</v>
      </c>
      <c r="K13" s="26">
        <f>K12+K11</f>
        <v>82.365000000000009</v>
      </c>
      <c r="L13" s="26">
        <f>L12+L11</f>
        <v>142.87200000000001</v>
      </c>
      <c r="M13" s="26">
        <f>M12+M11</f>
        <v>131.667</v>
      </c>
      <c r="N13" s="4"/>
      <c r="O13" s="4"/>
      <c r="P13" s="4"/>
      <c r="Q13" s="26">
        <f>SUM(K13:P13)</f>
        <v>356.904</v>
      </c>
    </row>
    <row r="14" spans="1:17" ht="15" customHeight="1" x14ac:dyDescent="0.25">
      <c r="A14" s="3"/>
      <c r="D14" s="6" t="str">
        <f t="shared" si="0"/>
        <v/>
      </c>
      <c r="E14" s="6" t="str">
        <f t="shared" si="1"/>
        <v/>
      </c>
      <c r="F14" s="4">
        <v>88</v>
      </c>
      <c r="G14" s="4">
        <v>88</v>
      </c>
      <c r="I14" s="32" t="s">
        <v>22</v>
      </c>
      <c r="Q14" s="24">
        <f>Q13-Q10</f>
        <v>308.15499999999997</v>
      </c>
    </row>
    <row r="15" spans="1:17" ht="18.75" x14ac:dyDescent="0.3">
      <c r="A15" s="2"/>
      <c r="B15" s="1" t="s">
        <v>54</v>
      </c>
      <c r="C15" s="1" t="str">
        <f>MID(B15,24,7)</f>
        <v>2015/16</v>
      </c>
      <c r="D15" s="6" t="str">
        <f t="shared" si="0"/>
        <v/>
      </c>
      <c r="E15" s="6" t="str">
        <f t="shared" si="1"/>
        <v/>
      </c>
      <c r="F15" t="str">
        <f t="shared" si="2"/>
        <v/>
      </c>
      <c r="G15" t="s">
        <v>3</v>
      </c>
      <c r="I15" s="37" t="s">
        <v>23</v>
      </c>
      <c r="J15" s="35"/>
      <c r="K15" s="35"/>
      <c r="L15" s="35"/>
      <c r="M15" s="35"/>
      <c r="N15" s="35"/>
      <c r="O15" s="35"/>
      <c r="P15" s="35"/>
      <c r="Q15" s="36">
        <f>Q14/2</f>
        <v>154.07749999999999</v>
      </c>
    </row>
    <row r="16" spans="1:17" x14ac:dyDescent="0.25">
      <c r="A16" s="1"/>
      <c r="B16" s="2"/>
      <c r="C16" s="1" t="s">
        <v>32</v>
      </c>
      <c r="D16" s="6" t="str">
        <f t="shared" si="0"/>
        <v>6</v>
      </c>
      <c r="E16" s="6" t="str">
        <f t="shared" si="1"/>
        <v>09/06/2016</v>
      </c>
      <c r="F16">
        <f t="shared" si="2"/>
        <v>18</v>
      </c>
      <c r="G16">
        <v>18</v>
      </c>
    </row>
    <row r="17" spans="1:17" ht="18.75" x14ac:dyDescent="0.3">
      <c r="A17" s="1"/>
      <c r="B17" s="2"/>
      <c r="C17" s="1" t="s">
        <v>33</v>
      </c>
      <c r="D17" s="6" t="str">
        <f t="shared" si="0"/>
        <v>5</v>
      </c>
      <c r="E17" s="6" t="str">
        <f t="shared" si="1"/>
        <v>07/04/2016</v>
      </c>
      <c r="F17">
        <f t="shared" si="2"/>
        <v>28</v>
      </c>
      <c r="G17">
        <v>28</v>
      </c>
      <c r="J17" s="16" t="s">
        <v>62</v>
      </c>
      <c r="K17" s="15"/>
      <c r="L17" s="15"/>
      <c r="M17" s="15"/>
      <c r="N17" s="15"/>
      <c r="O17" s="15"/>
      <c r="P17" s="15"/>
      <c r="Q17" s="15"/>
    </row>
    <row r="18" spans="1:17" x14ac:dyDescent="0.25">
      <c r="A18" s="1"/>
      <c r="B18" s="2"/>
      <c r="C18" s="1" t="s">
        <v>34</v>
      </c>
      <c r="D18" s="6" t="str">
        <f t="shared" si="0"/>
        <v>4</v>
      </c>
      <c r="E18" s="6" t="str">
        <f t="shared" si="1"/>
        <v>09/02/2016</v>
      </c>
      <c r="F18">
        <f t="shared" si="2"/>
        <v>23</v>
      </c>
      <c r="G18">
        <v>23</v>
      </c>
      <c r="J18" s="20" t="s">
        <v>14</v>
      </c>
      <c r="K18" s="14" t="s">
        <v>60</v>
      </c>
      <c r="L18" s="14"/>
      <c r="M18" s="14"/>
      <c r="N18" s="14"/>
      <c r="O18" s="14"/>
      <c r="P18" s="14"/>
      <c r="Q18" s="14"/>
    </row>
    <row r="19" spans="1:17" x14ac:dyDescent="0.25">
      <c r="A19" s="1"/>
      <c r="B19" s="2"/>
      <c r="C19" s="1" t="s">
        <v>35</v>
      </c>
      <c r="D19" s="6" t="str">
        <f t="shared" si="0"/>
        <v>3</v>
      </c>
      <c r="E19" s="6" t="str">
        <f t="shared" si="1"/>
        <v>04/12/2015</v>
      </c>
      <c r="F19">
        <f t="shared" si="2"/>
        <v>11</v>
      </c>
      <c r="G19">
        <v>11</v>
      </c>
      <c r="J19" s="21" t="s">
        <v>15</v>
      </c>
      <c r="K19" s="17" t="s">
        <v>63</v>
      </c>
      <c r="L19" s="17"/>
      <c r="M19" s="17"/>
      <c r="N19" s="17"/>
      <c r="O19" s="17"/>
      <c r="P19" s="17"/>
      <c r="Q19" s="17"/>
    </row>
    <row r="20" spans="1:17" x14ac:dyDescent="0.25">
      <c r="A20" s="1"/>
      <c r="B20" s="2"/>
      <c r="C20" s="1" t="s">
        <v>36</v>
      </c>
      <c r="D20" s="6" t="str">
        <f t="shared" si="0"/>
        <v>2</v>
      </c>
      <c r="E20" s="6" t="str">
        <f t="shared" si="1"/>
        <v>09/10/2015</v>
      </c>
      <c r="F20">
        <f t="shared" si="2"/>
        <v>11</v>
      </c>
      <c r="G20">
        <v>11</v>
      </c>
      <c r="J20" s="22">
        <v>2017</v>
      </c>
      <c r="K20" s="23" t="s">
        <v>61</v>
      </c>
      <c r="L20" s="23"/>
      <c r="M20" s="23"/>
      <c r="N20" s="23"/>
      <c r="O20" s="23"/>
      <c r="P20" s="23"/>
      <c r="Q20" s="23"/>
    </row>
    <row r="21" spans="1:17" x14ac:dyDescent="0.25">
      <c r="A21" s="1"/>
      <c r="B21" s="2"/>
      <c r="C21" s="1" t="s">
        <v>37</v>
      </c>
      <c r="D21" s="6" t="str">
        <f t="shared" si="0"/>
        <v>1</v>
      </c>
      <c r="E21" s="6" t="str">
        <f t="shared" si="1"/>
        <v>07/08/2015</v>
      </c>
      <c r="F21">
        <f t="shared" si="2"/>
        <v>18</v>
      </c>
      <c r="G21">
        <v>18</v>
      </c>
      <c r="K21" s="23"/>
      <c r="L21" s="23"/>
      <c r="M21" s="23"/>
      <c r="N21" s="23"/>
      <c r="O21" s="23"/>
      <c r="P21" s="23"/>
      <c r="Q21" s="23"/>
    </row>
    <row r="22" spans="1:17" x14ac:dyDescent="0.25">
      <c r="A22" s="3"/>
      <c r="D22" s="6" t="str">
        <f t="shared" si="0"/>
        <v/>
      </c>
      <c r="E22" s="6" t="str">
        <f t="shared" si="1"/>
        <v/>
      </c>
      <c r="F22" s="4">
        <v>109</v>
      </c>
      <c r="G22" s="4">
        <v>109</v>
      </c>
      <c r="K22" s="23"/>
      <c r="L22" s="23"/>
      <c r="M22" s="23"/>
      <c r="N22" s="23"/>
      <c r="O22" s="23"/>
      <c r="P22" s="23"/>
      <c r="Q22" s="23"/>
    </row>
    <row r="23" spans="1:17" x14ac:dyDescent="0.25">
      <c r="A23" s="2"/>
      <c r="B23" s="1" t="s">
        <v>55</v>
      </c>
      <c r="C23" s="1" t="str">
        <f>MID(B23,24,7)</f>
        <v>2014/15</v>
      </c>
      <c r="D23" s="6" t="str">
        <f t="shared" si="0"/>
        <v/>
      </c>
      <c r="E23" s="6" t="str">
        <f t="shared" si="1"/>
        <v/>
      </c>
      <c r="F23" t="str">
        <f t="shared" si="2"/>
        <v/>
      </c>
      <c r="G23" t="s">
        <v>3</v>
      </c>
      <c r="K23" s="23"/>
      <c r="L23" s="23"/>
      <c r="M23" s="23"/>
      <c r="N23" s="23"/>
      <c r="O23" s="23"/>
      <c r="P23" s="23"/>
      <c r="Q23" s="23"/>
    </row>
    <row r="24" spans="1:17" x14ac:dyDescent="0.25">
      <c r="A24" s="1"/>
      <c r="B24" s="2"/>
      <c r="C24" s="1" t="s">
        <v>38</v>
      </c>
      <c r="D24" s="6" t="str">
        <f t="shared" si="0"/>
        <v>6</v>
      </c>
      <c r="E24" s="6" t="str">
        <f t="shared" si="1"/>
        <v>08/06/2015</v>
      </c>
      <c r="F24">
        <f t="shared" si="2"/>
        <v>26</v>
      </c>
      <c r="G24">
        <v>26</v>
      </c>
      <c r="K24" s="23"/>
      <c r="L24" s="23"/>
      <c r="M24" s="23"/>
      <c r="N24" s="23"/>
      <c r="O24" s="23"/>
      <c r="P24" s="23"/>
      <c r="Q24" s="23"/>
    </row>
    <row r="25" spans="1:17" x14ac:dyDescent="0.25">
      <c r="A25" s="1"/>
      <c r="B25" s="2"/>
      <c r="C25" s="1" t="s">
        <v>39</v>
      </c>
      <c r="D25" s="6" t="str">
        <f t="shared" si="0"/>
        <v>5</v>
      </c>
      <c r="E25" s="6" t="str">
        <f t="shared" si="1"/>
        <v>08/04/2015</v>
      </c>
      <c r="F25">
        <f t="shared" si="2"/>
        <v>36</v>
      </c>
      <c r="G25">
        <v>36</v>
      </c>
      <c r="K25" s="23"/>
      <c r="L25" s="23"/>
      <c r="M25" s="23"/>
      <c r="N25" s="23"/>
      <c r="O25" s="23"/>
      <c r="P25" s="23"/>
      <c r="Q25" s="23"/>
    </row>
    <row r="26" spans="1:17" x14ac:dyDescent="0.25">
      <c r="A26" s="1"/>
      <c r="B26" s="2"/>
      <c r="C26" s="1" t="s">
        <v>40</v>
      </c>
      <c r="D26" s="6" t="str">
        <f t="shared" si="0"/>
        <v>4</v>
      </c>
      <c r="E26" s="6" t="str">
        <f t="shared" si="1"/>
        <v>09/02/2015</v>
      </c>
      <c r="F26">
        <f t="shared" si="2"/>
        <v>71</v>
      </c>
      <c r="G26">
        <v>71</v>
      </c>
    </row>
    <row r="27" spans="1:17" x14ac:dyDescent="0.25">
      <c r="A27" s="1"/>
      <c r="B27" s="2"/>
      <c r="C27" s="1" t="s">
        <v>41</v>
      </c>
      <c r="D27" s="6" t="str">
        <f t="shared" si="0"/>
        <v>3</v>
      </c>
      <c r="E27" s="6" t="str">
        <f t="shared" si="1"/>
        <v>04/12/2014</v>
      </c>
      <c r="F27">
        <f t="shared" si="2"/>
        <v>12</v>
      </c>
      <c r="G27">
        <v>12</v>
      </c>
      <c r="J27" t="s">
        <v>16</v>
      </c>
      <c r="K27" s="25">
        <v>1.681</v>
      </c>
    </row>
    <row r="28" spans="1:17" x14ac:dyDescent="0.25">
      <c r="A28" s="1"/>
      <c r="B28" s="2"/>
      <c r="C28" s="1" t="s">
        <v>42</v>
      </c>
      <c r="D28" s="6" t="str">
        <f t="shared" si="0"/>
        <v>2</v>
      </c>
      <c r="E28" s="6" t="str">
        <f t="shared" si="1"/>
        <v>06/10/2014</v>
      </c>
      <c r="F28">
        <f t="shared" si="2"/>
        <v>12</v>
      </c>
      <c r="G28">
        <v>12</v>
      </c>
      <c r="J28" t="s">
        <v>17</v>
      </c>
      <c r="K28" s="25">
        <v>2.2410000000000001</v>
      </c>
    </row>
    <row r="29" spans="1:17" x14ac:dyDescent="0.25">
      <c r="A29" s="1"/>
      <c r="B29" s="2"/>
      <c r="C29" s="1" t="s">
        <v>43</v>
      </c>
      <c r="D29" s="6" t="str">
        <f t="shared" si="0"/>
        <v>1</v>
      </c>
      <c r="E29" s="6" t="str">
        <f t="shared" si="1"/>
        <v>06/08/2014</v>
      </c>
      <c r="F29">
        <f t="shared" si="2"/>
        <v>18</v>
      </c>
      <c r="G29">
        <v>18</v>
      </c>
    </row>
    <row r="30" spans="1:17" x14ac:dyDescent="0.25">
      <c r="A30" s="3"/>
      <c r="D30" s="6" t="str">
        <f t="shared" si="0"/>
        <v/>
      </c>
      <c r="E30" s="6" t="str">
        <f t="shared" si="1"/>
        <v/>
      </c>
      <c r="F30" s="4">
        <v>175</v>
      </c>
      <c r="G30" s="4">
        <v>175</v>
      </c>
    </row>
    <row r="31" spans="1:17" ht="15" customHeight="1" x14ac:dyDescent="0.25">
      <c r="A31" s="2"/>
      <c r="B31" s="1" t="s">
        <v>56</v>
      </c>
      <c r="C31" s="1" t="str">
        <f>MID(B31,24,7)</f>
        <v>2013/14</v>
      </c>
      <c r="D31" s="6" t="str">
        <f t="shared" si="0"/>
        <v/>
      </c>
      <c r="E31" s="6" t="str">
        <f t="shared" si="1"/>
        <v/>
      </c>
      <c r="F31" t="str">
        <f t="shared" si="2"/>
        <v/>
      </c>
      <c r="G31" t="s">
        <v>3</v>
      </c>
    </row>
    <row r="32" spans="1:17" ht="15" customHeight="1" x14ac:dyDescent="0.25">
      <c r="A32" s="1"/>
      <c r="B32" s="2"/>
      <c r="C32" s="1" t="s">
        <v>44</v>
      </c>
      <c r="D32" s="6" t="str">
        <f t="shared" si="0"/>
        <v>6</v>
      </c>
      <c r="E32" s="6" t="str">
        <f t="shared" si="1"/>
        <v>04/06/2014</v>
      </c>
      <c r="F32">
        <f t="shared" si="2"/>
        <v>20</v>
      </c>
      <c r="G32">
        <v>20</v>
      </c>
    </row>
    <row r="33" spans="1:7" x14ac:dyDescent="0.25">
      <c r="A33" s="1"/>
      <c r="B33" s="2"/>
      <c r="C33" s="1" t="s">
        <v>45</v>
      </c>
      <c r="D33" s="6" t="str">
        <f t="shared" si="0"/>
        <v>5</v>
      </c>
      <c r="E33" s="6" t="str">
        <f t="shared" si="1"/>
        <v>11/04/2014</v>
      </c>
      <c r="F33">
        <f t="shared" si="2"/>
        <v>23</v>
      </c>
      <c r="G33">
        <v>23</v>
      </c>
    </row>
    <row r="34" spans="1:7" x14ac:dyDescent="0.25">
      <c r="A34" s="1"/>
      <c r="B34" s="2"/>
      <c r="C34" s="1" t="s">
        <v>46</v>
      </c>
      <c r="D34" s="6" t="str">
        <f t="shared" si="0"/>
        <v>4</v>
      </c>
      <c r="E34" s="6" t="str">
        <f t="shared" si="1"/>
        <v>11/02/2014</v>
      </c>
      <c r="F34">
        <f t="shared" si="2"/>
        <v>51</v>
      </c>
      <c r="G34">
        <v>51</v>
      </c>
    </row>
    <row r="35" spans="1:7" x14ac:dyDescent="0.25">
      <c r="A35" s="1"/>
      <c r="B35" s="2"/>
      <c r="C35" s="1" t="s">
        <v>47</v>
      </c>
      <c r="D35" s="6" t="str">
        <f t="shared" si="0"/>
        <v>3</v>
      </c>
      <c r="E35" s="6" t="str">
        <f t="shared" si="1"/>
        <v>09/12/2013</v>
      </c>
      <c r="F35">
        <f t="shared" si="2"/>
        <v>17</v>
      </c>
      <c r="G35">
        <v>17</v>
      </c>
    </row>
    <row r="36" spans="1:7" x14ac:dyDescent="0.25">
      <c r="A36" s="1"/>
      <c r="B36" s="2"/>
      <c r="C36" s="1" t="s">
        <v>57</v>
      </c>
      <c r="D36" s="6" t="str">
        <f t="shared" si="0"/>
        <v>2</v>
      </c>
      <c r="E36" s="6" t="str">
        <f t="shared" si="1"/>
        <v>16/10/2013</v>
      </c>
      <c r="F36">
        <f t="shared" si="2"/>
        <v>9</v>
      </c>
      <c r="G36">
        <v>9</v>
      </c>
    </row>
    <row r="37" spans="1:7" x14ac:dyDescent="0.25">
      <c r="A37" s="1"/>
      <c r="B37" s="2"/>
      <c r="C37" s="1" t="s">
        <v>48</v>
      </c>
      <c r="D37" s="6" t="str">
        <f t="shared" si="0"/>
        <v>1</v>
      </c>
      <c r="E37" s="6" t="str">
        <f t="shared" si="1"/>
        <v>16/08/2013</v>
      </c>
      <c r="F37">
        <f t="shared" si="2"/>
        <v>11</v>
      </c>
      <c r="G37">
        <v>11</v>
      </c>
    </row>
    <row r="38" spans="1:7" x14ac:dyDescent="0.25">
      <c r="F38" s="4">
        <v>131</v>
      </c>
      <c r="G38" s="4">
        <v>131</v>
      </c>
    </row>
  </sheetData>
  <mergeCells count="1">
    <mergeCell ref="K20:Q25"/>
  </mergeCells>
  <hyperlinks>
    <hyperlink ref="A2" r:id="rId1" display="https://mywater.com.au/css-web-external/ui/waterUse" xr:uid="{B6591823-6376-4BFD-9735-295E5D5AAC0E}"/>
    <hyperlink ref="B3" r:id="rId2" display="https://mywater.com.au/css-web-external/ui/waterUse" xr:uid="{91B7EA5C-4F17-4E3C-A7BC-D125087C6BF6}"/>
    <hyperlink ref="B4" r:id="rId3" display="https://mywater.com.au/css-web-external/ui/waterUse" xr:uid="{34A454D1-16ED-431B-AEB1-36E9462D3A6E}"/>
    <hyperlink ref="B5" r:id="rId4" display="https://mywater.com.au/css-web-external/ui/waterUse" xr:uid="{4B5E3533-9FE8-4E71-A80D-AF3F71712E17}"/>
    <hyperlink ref="A7" r:id="rId5" display="https://mywater.com.au/css-web-external/ui/waterUse" xr:uid="{4BB9A6CF-2F1E-4BCF-B7D0-1CB29C0CBE85}"/>
    <hyperlink ref="B8" r:id="rId6" display="https://mywater.com.au/css-web-external/ui/waterUse" xr:uid="{6ACAFF11-0931-4C4A-92CC-7A17EF9A9EA1}"/>
    <hyperlink ref="B9" r:id="rId7" display="https://mywater.com.au/css-web-external/ui/waterUse" xr:uid="{84151C9C-EE0D-4EE3-A4AE-7CE52EA4D3CD}"/>
    <hyperlink ref="B10" r:id="rId8" display="https://mywater.com.au/css-web-external/ui/waterUse" xr:uid="{CE4E27C7-DE08-4311-B976-3B2EA05E218D}"/>
    <hyperlink ref="B11" r:id="rId9" display="https://mywater.com.au/css-web-external/ui/waterUse" xr:uid="{AB0572E3-0763-47E3-8D74-E164FF1D18B5}"/>
    <hyperlink ref="B12" r:id="rId10" display="https://mywater.com.au/css-web-external/ui/waterUse" xr:uid="{5F1AFC22-8F3E-4B1A-A68F-8EE7F13C8B44}"/>
    <hyperlink ref="B13" r:id="rId11" display="https://mywater.com.au/css-web-external/ui/waterUse" xr:uid="{8AF3D018-97AE-4D36-8DEF-671C538C0FB1}"/>
    <hyperlink ref="A15" r:id="rId12" display="https://mywater.com.au/css-web-external/ui/waterUse" xr:uid="{BF68AECE-C01C-44D7-945D-07AAF51D115F}"/>
    <hyperlink ref="B16" r:id="rId13" display="https://mywater.com.au/css-web-external/ui/waterUse" xr:uid="{1A25117E-ED67-4076-8D60-611AD78C31C2}"/>
    <hyperlink ref="B17" r:id="rId14" display="https://mywater.com.au/css-web-external/ui/waterUse" xr:uid="{B0CD771C-DE83-43EB-A9E0-C70F248F9A61}"/>
    <hyperlink ref="B18" r:id="rId15" display="https://mywater.com.au/css-web-external/ui/waterUse" xr:uid="{41C571C8-FE27-4488-B2E1-D254306F96D0}"/>
    <hyperlink ref="B19" r:id="rId16" display="https://mywater.com.au/css-web-external/ui/waterUse" xr:uid="{C4A9603C-E005-4925-BF63-396C5BB7242C}"/>
    <hyperlink ref="B20" r:id="rId17" display="https://mywater.com.au/css-web-external/ui/waterUse" xr:uid="{B0D76E91-E4CD-4153-BDC8-F7B1E2883EC3}"/>
    <hyperlink ref="B21" r:id="rId18" display="https://mywater.com.au/css-web-external/ui/waterUse" xr:uid="{F90B7805-E56B-4186-9FDF-A68706108C63}"/>
    <hyperlink ref="A23" r:id="rId19" display="https://mywater.com.au/css-web-external/ui/waterUse" xr:uid="{DF5FC19B-D5AF-458E-9A30-2D7956A63739}"/>
    <hyperlink ref="B24" r:id="rId20" display="https://mywater.com.au/css-web-external/ui/waterUse" xr:uid="{A29646F0-3576-4BEC-AF1D-B13A327FA315}"/>
    <hyperlink ref="B25" r:id="rId21" display="https://mywater.com.au/css-web-external/ui/waterUse" xr:uid="{BD46081E-FCD8-429F-885D-A6B50A84F40D}"/>
    <hyperlink ref="B26" r:id="rId22" display="https://mywater.com.au/css-web-external/ui/waterUse" xr:uid="{636DE95C-97A8-43E2-BCD5-EFF284FD9AC6}"/>
    <hyperlink ref="B27" r:id="rId23" display="https://mywater.com.au/css-web-external/ui/waterUse" xr:uid="{D077713B-D9C1-4232-B609-FC23F149440D}"/>
    <hyperlink ref="B28" r:id="rId24" display="https://mywater.com.au/css-web-external/ui/waterUse" xr:uid="{F308A35C-46DB-4482-9A67-133B8E504EAE}"/>
    <hyperlink ref="B29" r:id="rId25" display="https://mywater.com.au/css-web-external/ui/waterUse" xr:uid="{BD02AAC2-D7F7-43B7-8E8B-332ECDBDC151}"/>
    <hyperlink ref="A31" r:id="rId26" display="https://mywater.com.au/css-web-external/ui/waterUse" xr:uid="{5BEC3E2C-8945-4197-B89F-F8885D90B897}"/>
    <hyperlink ref="B32" r:id="rId27" display="https://mywater.com.au/css-web-external/ui/waterUse" xr:uid="{8DE65E22-59FE-486B-A4FD-31F7C27648A2}"/>
    <hyperlink ref="B33" r:id="rId28" display="https://mywater.com.au/css-web-external/ui/waterUse" xr:uid="{2D394734-89CF-419B-A3B2-0DCABC98A567}"/>
    <hyperlink ref="B34" r:id="rId29" display="https://mywater.com.au/css-web-external/ui/waterUse" xr:uid="{0AC36AEE-ABE8-4CAB-A4D9-6C59968997DD}"/>
    <hyperlink ref="B35" r:id="rId30" display="https://mywater.com.au/css-web-external/ui/waterUse" xr:uid="{677542A2-F9A1-4FC9-B3E5-96C2E6E0C43E}"/>
    <hyperlink ref="B36" r:id="rId31" display="https://mywater.com.au/css-web-external/ui/waterUse" xr:uid="{A2D7C6DD-2E3F-4A1E-985B-1C770DAA85E3}"/>
    <hyperlink ref="B37" r:id="rId32" display="https://mywater.com.au/css-web-external/ui/waterUse" xr:uid="{F23E2356-1A3D-47D9-8A82-B91ECAE19DAE}"/>
  </hyperlinks>
  <pageMargins left="0.39370078740157483" right="0.39370078740157483" top="0.39370078740157483" bottom="0.39370078740157483" header="0.31496062992125984" footer="0.31496062992125984"/>
  <pageSetup paperSize="9" scale="50" orientation="landscape" horizontalDpi="4294967295" verticalDpi="4294967295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Water Usage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Pengelley</dc:creator>
  <cp:lastModifiedBy>John Pengelley</cp:lastModifiedBy>
  <cp:lastPrinted>2018-01-04T16:36:34Z</cp:lastPrinted>
  <dcterms:created xsi:type="dcterms:W3CDTF">2018-01-04T13:00:14Z</dcterms:created>
  <dcterms:modified xsi:type="dcterms:W3CDTF">2018-01-04T16:40:03Z</dcterms:modified>
</cp:coreProperties>
</file>